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Inputs" sheetId="2" state="visible" r:id="rId4"/>
    <sheet name="TCO Model" sheetId="3" state="visible" r:id="rId5"/>
    <sheet name="Sensitivity" sheetId="4" state="visible" r:id="rId6"/>
    <sheet name="Not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<sst xmlns="http://schemas.openxmlformats.org/spreadsheetml/2006/main" count="205" uniqueCount="182">
  <si>
    <t xml:space="preserve">Genesis Total Cost of Ownership Calculator</t>
  </si>
  <si>
    <t xml:space="preserve">Companion to the IMT Category Value Analysis 2026</t>
  </si>
  <si>
    <t xml:space="preserve">HOW TO USE THIS WORKBOOK</t>
  </si>
  <si>
    <t xml:space="preserve">1.</t>
  </si>
  <si>
    <t xml:space="preserve">Open the Inputs tab. Every yellow cell is a facility input. Replace the pre-filled values with your own.</t>
  </si>
  <si>
    <t xml:space="preserve">2.</t>
  </si>
  <si>
    <t xml:space="preserve">The pre-filled values are an illustrative example, not a quotation and not drawn from your institution's data. Replace them with facility figures.</t>
  </si>
  <si>
    <t xml:space="preserve">3.</t>
  </si>
  <si>
    <t xml:space="preserve">The TCO Model tab calculates automatically. Nothing on it should be typed over.</t>
  </si>
  <si>
    <t xml:space="preserve">4.</t>
  </si>
  <si>
    <t xml:space="preserve">Sensitivity shows how the result moves with case volume, released minutes, and the procedural time rate.</t>
  </si>
  <si>
    <t xml:space="preserve">5.</t>
  </si>
  <si>
    <t xml:space="preserve">Notes lists the method, the basis of each illustrative value, and the limits of the analysis.</t>
  </si>
  <si>
    <t xml:space="preserve">CELL COLOR KEY</t>
  </si>
  <si>
    <t xml:space="preserve">Blue text on yellow fill</t>
  </si>
  <si>
    <t xml:space="preserve">Facility input — type here</t>
  </si>
  <si>
    <t xml:space="preserve">Black text</t>
  </si>
  <si>
    <t xml:space="preserve">Calculated — do not overwrite</t>
  </si>
  <si>
    <t xml:space="preserve">Green text</t>
  </si>
  <si>
    <t xml:space="preserve">Linked from another tab</t>
  </si>
  <si>
    <t xml:space="preserve">TWO REPORTED MEASURES</t>
  </si>
  <si>
    <t xml:space="preserve">Primary measure</t>
  </si>
  <si>
    <t xml:space="preserve">Nets the value of released procedural time against the incremental product cost only. It excludes any credit for reduced staff time. All headline figures use this measure.</t>
  </si>
  <si>
    <t xml:space="preserve">Secondary measure</t>
  </si>
  <si>
    <t xml:space="preserve">Adds the reduction in staff time per positioning event. Reported separately so the primary figure remains free of any labor assumption.</t>
  </si>
  <si>
    <t xml:space="preserve">IMPORTANT</t>
  </si>
  <si>
    <t xml:space="preserve">All pre-filled figures are illustrative estimates. Product pricing, consumable costs, staffing observations, and the procedural time rate must be confirmed with the facility before this workbook informs a purchasing decision. The workbook is a modeling tool and is not a guarantee of savings.</t>
  </si>
  <si>
    <t xml:space="preserve">Facility Inputs</t>
  </si>
  <si>
    <t xml:space="preserve">Yellow cells only. Pre-filled with an illustrative example — replace with facility data.</t>
  </si>
  <si>
    <t xml:space="preserve">A.  VOLUME AND SCOPE</t>
  </si>
  <si>
    <t xml:space="preserve">Annual applicable cases</t>
  </si>
  <si>
    <t xml:space="preserve">cases / yr</t>
  </si>
  <si>
    <t xml:space="preserve">Cases in which the product would be used</t>
  </si>
  <si>
    <t xml:space="preserve">Positioning events per case</t>
  </si>
  <si>
    <t xml:space="preserve">events</t>
  </si>
  <si>
    <t xml:space="preserve">Repositioning or transfer events per case</t>
  </si>
  <si>
    <t xml:space="preserve">B.  INCUMBENT METHOD  (disposable positioning kit with draw sheet)</t>
  </si>
  <si>
    <t xml:space="preserve">Disposable positioning kit per case</t>
  </si>
  <si>
    <t xml:space="preserve">$ / case</t>
  </si>
  <si>
    <t xml:space="preserve">Static pad, disposable draw sheet, and arm foam as supplied in the kit. Illustrative midpoint of a $70 to $130 ASP range. Replace with your contract price</t>
  </si>
  <si>
    <t xml:space="preserve">Additional consumables per case, if any</t>
  </si>
  <si>
    <t xml:space="preserve">Positioners, tape, underpads or other items bought separately for the case</t>
  </si>
  <si>
    <t xml:space="preserve">Staff required per positioning event</t>
  </si>
  <si>
    <t xml:space="preserve">staff</t>
  </si>
  <si>
    <t xml:space="preserve">Personnel physically involved in the move. Draw-sheet lifts commonly use 4, and 7 to 8 on high-BMI cases</t>
  </si>
  <si>
    <t xml:space="preserve">Minutes per positioning event</t>
  </si>
  <si>
    <t xml:space="preserve">minutes</t>
  </si>
  <si>
    <t xml:space="preserve">Door-to-done for the positioning task. Draw-sheet positioning runs 5 to 25 minutes by patient weight; 15 is the mid-range</t>
  </si>
  <si>
    <t xml:space="preserve">C.  GENESIS</t>
  </si>
  <si>
    <t xml:space="preserve">Genesis per case (single-patient use)</t>
  </si>
  <si>
    <t xml:space="preserve">Average selling price per unit, one unit per case. Replaced by contract pricing for the applicable tier</t>
  </si>
  <si>
    <t xml:space="preserve">Consumables still required alongside Genesis, if any</t>
  </si>
  <si>
    <t xml:space="preserve">Provider at the head, two caregivers per side on the eight handles, one at the legs. Replaced by staffing observed during evaluation</t>
  </si>
  <si>
    <t xml:space="preserve">Eight-handle slide, about 1 to 3 minutes with a standard team. Replaced by times observed during evaluation</t>
  </si>
  <si>
    <t xml:space="preserve">D.  LABOR</t>
  </si>
  <si>
    <t xml:space="preserve">Blended fully loaded clinical labor rate</t>
  </si>
  <si>
    <t xml:space="preserve">$ / hour</t>
  </si>
  <si>
    <t xml:space="preserve">Wages plus benefits, blended across the roles involved. Replaced by the facility rate</t>
  </si>
  <si>
    <t xml:space="preserve">E.  RELEASED PROCEDURAL TIME   (robotic epicenter time study basis)</t>
  </si>
  <si>
    <t xml:space="preserve">Induction/handoff to incision, current method (EHR)</t>
  </si>
  <si>
    <t xml:space="preserve">Average minutes from anesthesia induction or handoff to incision with the current positioning method, from the EHR. Illustrative default; replace with facility data</t>
  </si>
  <si>
    <t xml:space="preserve">Induction/handoff to incision, with Genesis (EHR)</t>
  </si>
  <si>
    <t xml:space="preserve">The same EHR interval with Genesis. Illustrative default; replace with facility data</t>
  </si>
  <si>
    <t xml:space="preserve">Minutes released per case</t>
  </si>
  <si>
    <t xml:space="preserve">Calculated: current method minus Genesis. Default difference of 22 minutes matches the robotic epicenter time study, which measured a 22 minute average reduction in robotic dock time with Genesis</t>
  </si>
  <si>
    <t xml:space="preserve">Average OR cost per minute</t>
  </si>
  <si>
    <t xml:space="preserve">$ / minute</t>
  </si>
  <si>
    <t xml:space="preserve">Applied to every released minute. Illustrative composite: staffing $33 + facility overhead $29 + equipment and supply $12. Replace with the facility figure. Staff time and utilization are valued separately in the secondary measure</t>
  </si>
  <si>
    <t xml:space="preserve">Include released time in totals?  (1 = yes, 0 = no)</t>
  </si>
  <si>
    <t xml:space="preserve">flag</t>
  </si>
  <si>
    <t xml:space="preserve">Set to 0 to see product and labor economics only</t>
  </si>
  <si>
    <t xml:space="preserve">F.  RISK-ADJUSTED AVOIDED COST   (off by default)</t>
  </si>
  <si>
    <t xml:space="preserve">Patient handling injuries per year — baseline</t>
  </si>
  <si>
    <t xml:space="preserve">Facility data — employee health or risk management</t>
  </si>
  <si>
    <t xml:space="preserve">Average cost per injury claim</t>
  </si>
  <si>
    <t xml:space="preserve">$ / claim</t>
  </si>
  <si>
    <t xml:space="preserve">Facility data — workers' compensation</t>
  </si>
  <si>
    <t xml:space="preserve">Expected reduction in handling injuries</t>
  </si>
  <si>
    <t xml:space="preserve">%</t>
  </si>
  <si>
    <t xml:space="preserve">Facility-agreed assumption; do not assert a vendor figure</t>
  </si>
  <si>
    <t xml:space="preserve">Pressure or shear injury events per year attributable to handling</t>
  </si>
  <si>
    <t xml:space="preserve">Facility data — quality</t>
  </si>
  <si>
    <t xml:space="preserve">Average cost per pressure or shear injury event</t>
  </si>
  <si>
    <t xml:space="preserve">$ / event</t>
  </si>
  <si>
    <t xml:space="preserve">Facility data — finance or quality</t>
  </si>
  <si>
    <t xml:space="preserve">Expected reduction in those events</t>
  </si>
  <si>
    <t xml:space="preserve">Facility-agreed assumption</t>
  </si>
  <si>
    <t xml:space="preserve">Include risk-adjusted avoided cost in totals?  (1 = yes, 0 = no)</t>
  </si>
  <si>
    <t xml:space="preserve">Left off so the headline is not inflated by unagreed assumptions</t>
  </si>
  <si>
    <t xml:space="preserve">All pre-filled values are illustrative. Replace each with facility data before the workbook informs a purchasing decision.</t>
  </si>
  <si>
    <t xml:space="preserve">Total Cost of Ownership — Incumbent vs. Genesis</t>
  </si>
  <si>
    <t xml:space="preserve">All figures calculated from the Inputs tab. Do not type on this sheet.</t>
  </si>
  <si>
    <t xml:space="preserve">COST PER POSITIONING EVENT</t>
  </si>
  <si>
    <t xml:space="preserve">Incumbent</t>
  </si>
  <si>
    <t xml:space="preserve">Genesis</t>
  </si>
  <si>
    <t xml:space="preserve">Delta</t>
  </si>
  <si>
    <t xml:space="preserve">Positioning product per event</t>
  </si>
  <si>
    <t xml:space="preserve">Kit or pad price plus any additional consumables, allocated across events</t>
  </si>
  <si>
    <t xml:space="preserve">Labor cost per event</t>
  </si>
  <si>
    <t xml:space="preserve">Staff x minutes x blended rate</t>
  </si>
  <si>
    <t xml:space="preserve">Total direct cost per event</t>
  </si>
  <si>
    <t xml:space="preserve">COST PER CASE</t>
  </si>
  <si>
    <t xml:space="preserve">Product and consumable cost per case</t>
  </si>
  <si>
    <t xml:space="preserve">Incremental product cost basis used in the primary measure</t>
  </si>
  <si>
    <t xml:space="preserve">Labor cost per case</t>
  </si>
  <si>
    <t xml:space="preserve">Total direct cost per case</t>
  </si>
  <si>
    <t xml:space="preserve">ANNUAL DIRECT COST</t>
  </si>
  <si>
    <t xml:space="preserve">Annual positioning events</t>
  </si>
  <si>
    <t xml:space="preserve">Annual product and consumable cost</t>
  </si>
  <si>
    <t xml:space="preserve">Annual labor cost</t>
  </si>
  <si>
    <t xml:space="preserve">Total annual direct cost</t>
  </si>
  <si>
    <t xml:space="preserve">RELEASED PROCEDURAL TIME   (basis: robotic epicenter time study)</t>
  </si>
  <si>
    <t xml:space="preserve">Minutes released per case (robotic dock time, EHR interval)</t>
  </si>
  <si>
    <t xml:space="preserve">A time study at a high-volume robotic surgery epicenter in Texas measured a 22 minute average reduction in robotic dock time per case with Genesis. This provides the basis for the released-time value. Facilities can enter their own induction-to-incision intervals on the Inputs tab to run the same calculation on local data</t>
  </si>
  <si>
    <t xml:space="preserve">Value of released time per case</t>
  </si>
  <si>
    <t xml:space="preserve">Released minutes x average OR cost per minute</t>
  </si>
  <si>
    <t xml:space="preserve">Annual value of released time</t>
  </si>
  <si>
    <t xml:space="preserve">Released minutes x average OR cost per minute x annual applicable cases</t>
  </si>
  <si>
    <t xml:space="preserve">RISK-ADJUSTED AVOIDED COST   (included only if flag = 1)</t>
  </si>
  <si>
    <t xml:space="preserve">Avoided patient handling injury cost — annual</t>
  </si>
  <si>
    <t xml:space="preserve">Avoided pressure or shear injury cost — annual</t>
  </si>
  <si>
    <t xml:space="preserve">Total risk-adjusted avoided cost — annual</t>
  </si>
  <si>
    <t xml:space="preserve">HEADLINE RESULT</t>
  </si>
  <si>
    <t xml:space="preserve">Incremental product and consumable cost per case</t>
  </si>
  <si>
    <t xml:space="preserve">Genesis minus incumbent. A positive number is a premium; a negative number is a per-case product saving before any time value</t>
  </si>
  <si>
    <t xml:space="preserve">Labor cost reduction per case</t>
  </si>
  <si>
    <t xml:space="preserve">Credited in the secondary measure only</t>
  </si>
  <si>
    <t xml:space="preserve">Value of released procedural time per case</t>
  </si>
  <si>
    <t xml:space="preserve">PRIMARY MEASURE - net benefit per case</t>
  </si>
  <si>
    <t xml:space="preserve">Released time less incremental product cost</t>
  </si>
  <si>
    <t xml:space="preserve">SECONDARY MEASURE - net benefit per case</t>
  </si>
  <si>
    <t xml:space="preserve">Primary measure plus the labor reduction.</t>
  </si>
  <si>
    <t xml:space="preserve">PRIMARY MEASURE - net annual benefit</t>
  </si>
  <si>
    <t xml:space="preserve">Includes risk-adjusted avoided cost if enabled</t>
  </si>
  <si>
    <t xml:space="preserve">SECONDARY MEASURE - net annual benefit</t>
  </si>
  <si>
    <t xml:space="preserve">Incremental annual product spend</t>
  </si>
  <si>
    <t xml:space="preserve">The additional dollars actually spent on product</t>
  </si>
  <si>
    <t xml:space="preserve">Return on incremental product spend</t>
  </si>
  <si>
    <t xml:space="preserve">Primary net annual benefit divided by incremental annual product spend. Shows "No incremental spend" when Genesis costs less per case</t>
  </si>
  <si>
    <t xml:space="preserve">Break-even released time per case</t>
  </si>
  <si>
    <t xml:space="preserve">Seconds of released procedural time needed to cover the product premium. Zero where there is no premium</t>
  </si>
  <si>
    <t xml:space="preserve">Sensitivity</t>
  </si>
  <si>
    <t xml:space="preserve">How the result moves with case volume, released minutes, and the procedural time rate.</t>
  </si>
  <si>
    <t xml:space="preserve">A.  ANNUAL VALUE BY CASE VOLUME</t>
  </si>
  <si>
    <t xml:space="preserve">Primary measure - net annual benefit</t>
  </si>
  <si>
    <t xml:space="preserve">Secondary measure - net annual benefit</t>
  </si>
  <si>
    <t xml:space="preserve">Annual staff hours released</t>
  </si>
  <si>
    <t xml:space="preserve">B.  PRIMARY NET BENEFIT PER CASE - RELEASED MINUTES vs. TIME RATE</t>
  </si>
  <si>
    <t xml:space="preserve">Minutes released per case  \  $ per minute</t>
  </si>
  <si>
    <t xml:space="preserve">Grid holds the incremental product cost per case constant and varies only released time and its value.</t>
  </si>
  <si>
    <t xml:space="preserve">C.  BREAK-EVEN PRODUCT PREMIUM</t>
  </si>
  <si>
    <t xml:space="preserve">Product premium per case at which the primary net benefit reaches zero</t>
  </si>
  <si>
    <t xml:space="preserve">Current product premium per case</t>
  </si>
  <si>
    <t xml:space="preserve">A negative premium means Genesis already costs less per case than the incumbent</t>
  </si>
  <si>
    <t xml:space="preserve">Headroom before the case fails</t>
  </si>
  <si>
    <t xml:space="preserve">Method, Basis and Limitations</t>
  </si>
  <si>
    <t xml:space="preserve">METHOD</t>
  </si>
  <si>
    <t xml:space="preserve">Product cost per case</t>
  </si>
  <si>
    <t xml:space="preserve">Kit or pad price per case plus any additional consumables. Both methods are modeled as single-patient use; no reusable components, reprocessing, or fleet capital are included.</t>
  </si>
  <si>
    <t xml:space="preserve">Labor per event</t>
  </si>
  <si>
    <t xml:space="preserve">Staff required multiplied by minutes per event multiplied by the blended hourly rate divided by sixty.</t>
  </si>
  <si>
    <t xml:space="preserve">Released time</t>
  </si>
  <si>
    <t xml:space="preserve">Basis: a time study at a high-volume robotic surgery epicenter in Texas measured a 22 minute average reduction in robotic dock time per case with Genesis. The workbook values each released minute at the average OR cost per minute. Facilities enter their own induction-to-incision EHR intervals for the current method and for Genesis; the difference is the minutes released. Staff time and utilization are a separate value calculation, reported in the secondary measure.</t>
  </si>
  <si>
    <t xml:space="preserve">Primary vs. secondary measure</t>
  </si>
  <si>
    <t xml:space="preserve">The primary measure nets released procedural time against the incremental product cost only. The secondary measure additionally credits reduced labor time and is reported separately.</t>
  </si>
  <si>
    <t xml:space="preserve">Risk-adjusted avoided cost</t>
  </si>
  <si>
    <t xml:space="preserve">Off by default. Enable only with facility-agreed incidence, cost, and reduction assumptions.</t>
  </si>
  <si>
    <t xml:space="preserve">BASIS OF THE ILLUSTRATIVE VALUES</t>
  </si>
  <si>
    <t xml:space="preserve">$74 average OR cost per minute</t>
  </si>
  <si>
    <t xml:space="preserve">Working procedural time rate components: staffing $33, facility overhead $29, equipment and supply $12.</t>
  </si>
  <si>
    <t xml:space="preserve">45 and 23 minutes</t>
  </si>
  <si>
    <t xml:space="preserve">Illustrative induction-to-incision intervals whose difference reproduces the 22 minute average dock time reduction measured in the robotic epicenter time study. Replace both with EHR data from your own evaluation.</t>
  </si>
  <si>
    <t xml:space="preserve">$140 Genesis unit cost</t>
  </si>
  <si>
    <t xml:space="preserve">Average selling price per unit, one unit per case. Replaced by contract pricing for the applicable tier.</t>
  </si>
  <si>
    <t xml:space="preserve">$90 disposable kit per case</t>
  </si>
  <si>
    <t xml:space="preserve">Illustrative midpoint of a $70 to $130 ASP range for a disposable positioning kit (static pad, draw sheet, arm foam). Replaced by the facility contract price for the kit currently in use.</t>
  </si>
  <si>
    <t xml:space="preserve">$65 per hour labor rate</t>
  </si>
  <si>
    <t xml:space="preserve">Illustrative. Replaced by the facility's blended fully loaded rate.</t>
  </si>
  <si>
    <t xml:space="preserve">Staff and minutes per event</t>
  </si>
  <si>
    <t xml:space="preserve">Illustrative, taken from the IMT Category Value Analysis 2026: draw-sheet positioning at 4 staff and 15 minutes (mid-range of 5 to 25), Genesis at 6 staff and 2 minutes. Replaced by staffing and times observed during evaluation.</t>
  </si>
  <si>
    <t xml:space="preserve">DISCLAIMER</t>
  </si>
  <si>
    <t xml:space="preserve">This workbook is a modeling tool, not a guarantee of savings. Outputs depend entirely on the inputs supplied. All pre-filled figures are illustrative and must be replaced with facility-confirmed data before the workbook informs a purchasing decision. The analysis quantifies released procedural capacity; it does not assume that capacity is automatically reallocated.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</si>
</sst>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\$#,##0.00"/>
    <numFmt numFmtId="167" formatCode="0%"/>
    <numFmt numFmtId="168" formatCode="\$#,##0.00;&quot;($&quot;#,##0.00\);\-"/>
    <numFmt numFmtId="169" formatCode="#,##0"/>
    <numFmt numFmtId="170" formatCode="\$#,##0;&quot;($&quot;#,##0\);\-"/>
    <numFmt numFmtId="171" formatCode="#,##0.0"/>
    <numFmt numFmtId="172" formatCode="0.0\x"/>
    <numFmt numFmtId="173" formatCode="#,##0&quot; sec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3050"/>
      <name val="Arial"/>
      <family val="0"/>
      <charset val="1"/>
    </font>
    <font>
      <sz val="10"/>
      <color rgb="FF727272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1"/>
      <color rgb="FF0071B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727272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2E8B57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1"/>
      <color rgb="FF2E8B5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3050"/>
        <bgColor rgb="FF222222"/>
      </patternFill>
    </fill>
    <fill>
      <patternFill patternType="solid">
        <fgColor rgb="FFFFFF00"/>
        <bgColor rgb="FFFFFF00"/>
      </patternFill>
    </fill>
    <fill>
      <patternFill patternType="solid">
        <fgColor rgb="FF0071B4"/>
        <bgColor rgb="FF008080"/>
      </patternFill>
    </fill>
    <fill>
      <patternFill patternType="solid">
        <fgColor rgb="FFF1F6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9D7EA"/>
      </left>
      <right style="thin">
        <color rgb="FFB9D7EA"/>
      </right>
      <top style="thin">
        <color rgb="FFB9D7EA"/>
      </top>
      <bottom style="thin">
        <color rgb="FFB9D7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27272"/>
      <rgbColor rgb="FF9999FF"/>
      <rgbColor rgb="FF993366"/>
      <rgbColor rgb="FFF1F6FA"/>
      <rgbColor rgb="FFCCFFFF"/>
      <rgbColor rgb="FF660066"/>
      <rgbColor rgb="FFFF8080"/>
      <rgbColor rgb="FF0071B4"/>
      <rgbColor rgb="FFB9D7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B3050"/>
      <rgbColor rgb="FF2E8B57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96"/>
  </cols>
  <sheetData>
    <row r="1" customFormat="false" ht="21.7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/>
      <c r="B4" s="5"/>
    </row>
    <row r="5" customFormat="false" ht="15" hidden="false" customHeight="true" outlineLevel="0" collapsed="false">
      <c r="A5" s="6" t="s">
        <v>2</v>
      </c>
    </row>
    <row r="6" customFormat="false" ht="30" hidden="false" customHeight="true" outlineLevel="0" collapsed="false">
      <c r="A6" s="4" t="s">
        <v>3</v>
      </c>
      <c r="B6" s="5" t="s">
        <v>4</v>
      </c>
    </row>
    <row r="7" customFormat="false" ht="30" hidden="false" customHeight="true" outlineLevel="0" collapsed="false">
      <c r="A7" s="4" t="s">
        <v>5</v>
      </c>
      <c r="B7" s="5" t="s">
        <v>6</v>
      </c>
    </row>
    <row r="8" customFormat="false" ht="15" hidden="false" customHeight="true" outlineLevel="0" collapsed="false">
      <c r="A8" s="4" t="s">
        <v>7</v>
      </c>
      <c r="B8" s="5" t="s">
        <v>8</v>
      </c>
    </row>
    <row r="9" customFormat="false" ht="30" hidden="false" customHeight="true" outlineLevel="0" collapsed="false">
      <c r="A9" s="4" t="s">
        <v>9</v>
      </c>
      <c r="B9" s="5" t="s">
        <v>10</v>
      </c>
    </row>
    <row r="10" customFormat="false" ht="30" hidden="false" customHeight="true" outlineLevel="0" collapsed="false">
      <c r="A10" s="4" t="s">
        <v>11</v>
      </c>
      <c r="B10" s="5" t="s">
        <v>12</v>
      </c>
    </row>
    <row r="11" customFormat="false" ht="30" hidden="false" customHeight="true" outlineLevel="0" collapsed="false">
      <c r="A11" s="4"/>
      <c r="B11" s="5"/>
    </row>
    <row r="12" customFormat="false" ht="15" hidden="false" customHeight="true" outlineLevel="0" collapsed="false">
      <c r="A12" s="4"/>
      <c r="B12" s="5"/>
    </row>
    <row r="13" customFormat="false" ht="15" hidden="false" customHeight="true" outlineLevel="0" collapsed="false">
      <c r="A13" s="6" t="s">
        <v>13</v>
      </c>
    </row>
    <row r="14" customFormat="false" ht="15" hidden="false" customHeight="true" outlineLevel="0" collapsed="false">
      <c r="A14" s="4" t="s">
        <v>14</v>
      </c>
      <c r="B14" s="5" t="s">
        <v>15</v>
      </c>
    </row>
    <row r="15" customFormat="false" ht="15" hidden="false" customHeight="true" outlineLevel="0" collapsed="false">
      <c r="A15" s="4" t="s">
        <v>16</v>
      </c>
      <c r="B15" s="5" t="s">
        <v>17</v>
      </c>
    </row>
    <row r="16" customFormat="false" ht="15" hidden="false" customHeight="true" outlineLevel="0" collapsed="false">
      <c r="A16" s="4" t="s">
        <v>18</v>
      </c>
      <c r="B16" s="5" t="s">
        <v>19</v>
      </c>
    </row>
    <row r="17" customFormat="false" ht="15" hidden="false" customHeight="true" outlineLevel="0" collapsed="false">
      <c r="A17" s="4"/>
      <c r="B17" s="5"/>
    </row>
    <row r="18" customFormat="false" ht="15" hidden="false" customHeight="true" outlineLevel="0" collapsed="false">
      <c r="A18" s="6" t="s">
        <v>20</v>
      </c>
    </row>
    <row r="19" customFormat="false" ht="30" hidden="false" customHeight="true" outlineLevel="0" collapsed="false">
      <c r="A19" s="4" t="s">
        <v>21</v>
      </c>
      <c r="B19" s="5" t="s">
        <v>22</v>
      </c>
    </row>
    <row r="20" customFormat="false" ht="30" hidden="false" customHeight="true" outlineLevel="0" collapsed="false">
      <c r="A20" s="4" t="s">
        <v>23</v>
      </c>
      <c r="B20" s="5" t="s">
        <v>24</v>
      </c>
    </row>
    <row r="21" customFormat="false" ht="15" hidden="false" customHeight="true" outlineLevel="0" collapsed="false">
      <c r="A21" s="4"/>
      <c r="B21" s="5"/>
    </row>
    <row r="22" customFormat="false" ht="15" hidden="false" customHeight="true" outlineLevel="0" collapsed="false">
      <c r="A22" s="6" t="s">
        <v>25</v>
      </c>
    </row>
    <row r="23" customFormat="false" ht="30" hidden="false" customHeight="true" outlineLevel="0" collapsed="false">
      <c r="A23" s="4"/>
      <c r="B23" s="5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4"/>
    <col collapsed="false" customWidth="true" hidden="false" outlineLevel="0" max="3" min="3" style="1" width="16"/>
    <col collapsed="false" customWidth="true" hidden="false" outlineLevel="0" max="4" min="4" style="1" width="62"/>
  </cols>
  <sheetData>
    <row r="1" customFormat="false" ht="21.75" hidden="false" customHeight="true" outlineLevel="0" collapsed="false">
      <c r="A1" s="2" t="s">
        <v>27</v>
      </c>
    </row>
    <row r="2" customFormat="false" ht="15" hidden="false" customHeight="true" outlineLevel="0" collapsed="false">
      <c r="A2" s="3" t="s">
        <v>28</v>
      </c>
    </row>
    <row r="4" customFormat="false" ht="18" hidden="false" customHeight="true" outlineLevel="0" collapsed="false">
      <c r="A4" s="7" t="s">
        <v>29</v>
      </c>
      <c r="B4" s="7"/>
      <c r="C4" s="7"/>
      <c r="D4" s="7"/>
      <c r="E4" s="7"/>
    </row>
    <row r="5" customFormat="false" ht="15" hidden="false" customHeight="true" outlineLevel="0" collapsed="false">
      <c r="A5" s="8" t="s">
        <v>30</v>
      </c>
      <c r="B5" s="9" t="n">
        <v>300</v>
      </c>
      <c r="C5" s="10" t="s">
        <v>31</v>
      </c>
      <c r="D5" s="10" t="s">
        <v>32</v>
      </c>
    </row>
    <row r="6" customFormat="false" ht="15" hidden="false" customHeight="true" outlineLevel="0" collapsed="false">
      <c r="A6" s="8" t="s">
        <v>33</v>
      </c>
      <c r="B6" s="9" t="n">
        <v>1</v>
      </c>
      <c r="C6" s="10" t="s">
        <v>34</v>
      </c>
      <c r="D6" s="10" t="s">
        <v>35</v>
      </c>
    </row>
    <row r="7" customFormat="false" ht="15" hidden="false" customHeight="true" outlineLevel="0" collapsed="false"/>
    <row r="8" customFormat="false" ht="15" hidden="false" customHeight="true" outlineLevel="0" collapsed="false">
      <c r="A8" s="7" t="s">
        <v>36</v>
      </c>
      <c r="B8" s="7"/>
      <c r="C8" s="7"/>
      <c r="D8" s="7"/>
      <c r="E8" s="7"/>
    </row>
    <row r="9" customFormat="false" ht="15" hidden="false" customHeight="true" outlineLevel="0" collapsed="false">
      <c r="A9" s="8" t="s">
        <v>37</v>
      </c>
      <c r="B9" s="11" t="n">
        <v>90</v>
      </c>
      <c r="C9" s="10" t="s">
        <v>38</v>
      </c>
      <c r="D9" s="10" t="s">
        <v>39</v>
      </c>
    </row>
    <row r="10" customFormat="false" ht="18" hidden="false" customHeight="true" outlineLevel="0" collapsed="false">
      <c r="A10" s="8" t="s">
        <v>40</v>
      </c>
      <c r="B10" s="11" t="n">
        <v>0</v>
      </c>
      <c r="C10" s="10" t="s">
        <v>38</v>
      </c>
      <c r="D10" s="10" t="s">
        <v>41</v>
      </c>
    </row>
    <row r="11" customFormat="false" ht="15" hidden="false" customHeight="true" outlineLevel="0" collapsed="false">
      <c r="A11" s="8" t="s">
        <v>42</v>
      </c>
      <c r="B11" s="9" t="n">
        <v>4</v>
      </c>
      <c r="C11" s="10" t="s">
        <v>43</v>
      </c>
      <c r="D11" s="10" t="s">
        <v>44</v>
      </c>
    </row>
    <row r="12" customFormat="false" ht="15" hidden="false" customHeight="true" outlineLevel="0" collapsed="false">
      <c r="A12" s="8" t="s">
        <v>45</v>
      </c>
      <c r="B12" s="9" t="n">
        <v>15</v>
      </c>
      <c r="C12" s="10" t="s">
        <v>46</v>
      </c>
      <c r="D12" s="10" t="s">
        <v>47</v>
      </c>
    </row>
    <row r="13" customFormat="false" ht="15" hidden="false" customHeight="true" outlineLevel="0" collapsed="false"/>
    <row r="14" customFormat="false" ht="15" hidden="false" customHeight="true" outlineLevel="0" collapsed="false">
      <c r="A14" s="7" t="s">
        <v>48</v>
      </c>
      <c r="B14" s="7"/>
      <c r="C14" s="7"/>
      <c r="D14" s="7"/>
      <c r="E14" s="7"/>
    </row>
    <row r="15" customFormat="false" ht="15" hidden="false" customHeight="true" outlineLevel="0" collapsed="false">
      <c r="A15" s="8" t="s">
        <v>49</v>
      </c>
      <c r="B15" s="11" t="n">
        <v>140</v>
      </c>
      <c r="C15" s="10" t="s">
        <v>38</v>
      </c>
      <c r="D15" s="10" t="s">
        <v>50</v>
      </c>
    </row>
    <row r="16" customFormat="false" ht="15" hidden="false" customHeight="true" outlineLevel="0" collapsed="false">
      <c r="A16" s="8" t="s">
        <v>40</v>
      </c>
      <c r="B16" s="11" t="n">
        <v>0</v>
      </c>
      <c r="C16" s="10" t="s">
        <v>38</v>
      </c>
      <c r="D16" s="10" t="s">
        <v>51</v>
      </c>
    </row>
    <row r="17" customFormat="false" ht="15" hidden="false" customHeight="true" outlineLevel="0" collapsed="false">
      <c r="A17" s="8" t="s">
        <v>42</v>
      </c>
      <c r="B17" s="9" t="n">
        <v>6</v>
      </c>
      <c r="C17" s="10" t="s">
        <v>43</v>
      </c>
      <c r="D17" s="10" t="s">
        <v>52</v>
      </c>
    </row>
    <row r="18" customFormat="false" ht="15" hidden="false" customHeight="true" outlineLevel="0" collapsed="false">
      <c r="A18" s="8" t="s">
        <v>45</v>
      </c>
      <c r="B18" s="9" t="n">
        <v>2</v>
      </c>
      <c r="C18" s="10" t="s">
        <v>46</v>
      </c>
      <c r="D18" s="10" t="s">
        <v>53</v>
      </c>
    </row>
    <row r="19" customFormat="false" ht="18" hidden="false" customHeight="true" outlineLevel="0" collapsed="false"/>
    <row r="20" customFormat="false" ht="15" hidden="false" customHeight="true" outlineLevel="0" collapsed="false">
      <c r="A20" s="7" t="s">
        <v>54</v>
      </c>
      <c r="B20" s="7"/>
      <c r="C20" s="7"/>
      <c r="D20" s="7"/>
      <c r="E20" s="7"/>
    </row>
    <row r="21" customFormat="false" ht="15" hidden="false" customHeight="true" outlineLevel="0" collapsed="false">
      <c r="A21" s="8" t="s">
        <v>55</v>
      </c>
      <c r="B21" s="11" t="n">
        <v>65</v>
      </c>
      <c r="C21" s="10" t="s">
        <v>56</v>
      </c>
      <c r="D21" s="10" t="s">
        <v>57</v>
      </c>
    </row>
    <row r="22" customFormat="false" ht="15" hidden="false" customHeight="true" outlineLevel="0" collapsed="false"/>
    <row r="23" customFormat="false" ht="15" hidden="false" customHeight="true" outlineLevel="0" collapsed="false">
      <c r="A23" s="7" t="s">
        <v>58</v>
      </c>
      <c r="B23" s="7"/>
      <c r="C23" s="7"/>
      <c r="D23" s="7"/>
      <c r="E23" s="7"/>
    </row>
    <row r="24" customFormat="false" ht="15" hidden="false" customHeight="true" outlineLevel="0" collapsed="false">
      <c r="A24" s="8" t="s">
        <v>59</v>
      </c>
      <c r="B24" s="9" t="n">
        <v>45</v>
      </c>
      <c r="C24" s="10" t="s">
        <v>46</v>
      </c>
      <c r="D24" s="10" t="s">
        <v>60</v>
      </c>
    </row>
    <row r="25" customFormat="false" ht="15" hidden="false" customHeight="true" outlineLevel="0" collapsed="false">
      <c r="A25" s="8" t="s">
        <v>61</v>
      </c>
      <c r="B25" s="9" t="n">
        <v>23</v>
      </c>
      <c r="C25" s="10" t="s">
        <v>46</v>
      </c>
      <c r="D25" s="10" t="s">
        <v>62</v>
      </c>
    </row>
    <row r="26" customFormat="false" ht="15" hidden="false" customHeight="true" outlineLevel="0" collapsed="false">
      <c r="A26" s="8" t="s">
        <v>63</v>
      </c>
      <c r="B26" s="12" t="n">
        <f aca="false">B24-B25</f>
        <v>22</v>
      </c>
      <c r="C26" s="10" t="s">
        <v>46</v>
      </c>
      <c r="D26" s="10" t="s">
        <v>64</v>
      </c>
    </row>
    <row r="27" customFormat="false" ht="15" hidden="false" customHeight="true" outlineLevel="0" collapsed="false">
      <c r="A27" s="8" t="s">
        <v>65</v>
      </c>
      <c r="B27" s="11" t="n">
        <v>74</v>
      </c>
      <c r="C27" s="10" t="s">
        <v>66</v>
      </c>
      <c r="D27" s="10" t="s">
        <v>67</v>
      </c>
    </row>
    <row r="28" customFormat="false" ht="18" hidden="false" customHeight="true" outlineLevel="0" collapsed="false">
      <c r="A28" s="8" t="s">
        <v>68</v>
      </c>
      <c r="B28" s="9" t="n">
        <v>1</v>
      </c>
      <c r="C28" s="10" t="s">
        <v>69</v>
      </c>
      <c r="D28" s="10" t="s">
        <v>70</v>
      </c>
    </row>
    <row r="29" customFormat="false" ht="15" hidden="false" customHeight="true" outlineLevel="0" collapsed="false"/>
    <row r="30" customFormat="false" ht="15" hidden="false" customHeight="true" outlineLevel="0" collapsed="false">
      <c r="A30" s="7" t="s">
        <v>71</v>
      </c>
      <c r="B30" s="7"/>
      <c r="C30" s="7"/>
      <c r="D30" s="7"/>
      <c r="E30" s="7"/>
    </row>
    <row r="31" customFormat="false" ht="18" hidden="false" customHeight="true" outlineLevel="0" collapsed="false">
      <c r="A31" s="8" t="s">
        <v>72</v>
      </c>
      <c r="B31" s="9" t="n">
        <v>0</v>
      </c>
      <c r="C31" s="10" t="s">
        <v>34</v>
      </c>
      <c r="D31" s="10" t="s">
        <v>73</v>
      </c>
    </row>
    <row r="32" customFormat="false" ht="15" hidden="false" customHeight="true" outlineLevel="0" collapsed="false">
      <c r="A32" s="8" t="s">
        <v>74</v>
      </c>
      <c r="B32" s="11" t="n">
        <v>0</v>
      </c>
      <c r="C32" s="10" t="s">
        <v>75</v>
      </c>
      <c r="D32" s="10" t="s">
        <v>76</v>
      </c>
    </row>
    <row r="33" customFormat="false" ht="15" hidden="false" customHeight="true" outlineLevel="0" collapsed="false">
      <c r="A33" s="8" t="s">
        <v>77</v>
      </c>
      <c r="B33" s="13" t="n">
        <v>0</v>
      </c>
      <c r="C33" s="10" t="s">
        <v>78</v>
      </c>
      <c r="D33" s="10" t="s">
        <v>79</v>
      </c>
    </row>
    <row r="34" customFormat="false" ht="15" hidden="false" customHeight="true" outlineLevel="0" collapsed="false">
      <c r="A34" s="8" t="s">
        <v>80</v>
      </c>
      <c r="B34" s="9" t="n">
        <v>0</v>
      </c>
      <c r="C34" s="10" t="s">
        <v>34</v>
      </c>
      <c r="D34" s="10" t="s">
        <v>81</v>
      </c>
    </row>
    <row r="35" customFormat="false" ht="15" hidden="false" customHeight="true" outlineLevel="0" collapsed="false">
      <c r="A35" s="8" t="s">
        <v>82</v>
      </c>
      <c r="B35" s="11" t="n">
        <v>0</v>
      </c>
      <c r="C35" s="10" t="s">
        <v>83</v>
      </c>
      <c r="D35" s="10" t="s">
        <v>84</v>
      </c>
    </row>
    <row r="36" customFormat="false" ht="18" hidden="false" customHeight="true" outlineLevel="0" collapsed="false">
      <c r="A36" s="8" t="s">
        <v>85</v>
      </c>
      <c r="B36" s="13" t="n">
        <v>0</v>
      </c>
      <c r="C36" s="10" t="s">
        <v>78</v>
      </c>
      <c r="D36" s="10" t="s">
        <v>86</v>
      </c>
    </row>
    <row r="37" customFormat="false" ht="15" hidden="false" customHeight="true" outlineLevel="0" collapsed="false">
      <c r="A37" s="8" t="s">
        <v>87</v>
      </c>
      <c r="B37" s="9" t="n">
        <v>0</v>
      </c>
      <c r="C37" s="10" t="s">
        <v>69</v>
      </c>
      <c r="D37" s="10" t="s">
        <v>88</v>
      </c>
    </row>
    <row r="38" customFormat="false" ht="15" hidden="false" customHeight="true" outlineLevel="0" collapsed="false"/>
    <row r="39" customFormat="false" ht="15" hidden="false" customHeight="true" outlineLevel="0" collapsed="false">
      <c r="A39" s="10" t="s">
        <v>89</v>
      </c>
    </row>
    <row r="40" customFormat="false" ht="15" hidden="false" customHeight="true" outlineLevel="0" collapsed="false"/>
    <row r="41" customFormat="false" ht="15" hidden="false" customHeight="true" outlineLevel="0" collapsed="false"/>
    <row r="42" customFormat="false" ht="15" hidden="false" customHeight="true" outlineLevel="0" collapsed="false"/>
    <row r="43" customFormat="false" ht="15" hidden="false" customHeight="true" outlineLevel="0" collapsed="false"/>
    <row r="45" customFormat="false" ht="1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4" min="2" style="1" width="17"/>
    <col collapsed="false" customWidth="true" hidden="false" outlineLevel="0" max="5" min="5" style="1" width="58"/>
  </cols>
  <sheetData>
    <row r="1" customFormat="false" ht="21.75" hidden="false" customHeight="true" outlineLevel="0" collapsed="false">
      <c r="A1" s="2" t="s">
        <v>90</v>
      </c>
    </row>
    <row r="2" customFormat="false" ht="15" hidden="false" customHeight="true" outlineLevel="0" collapsed="false">
      <c r="A2" s="3" t="s">
        <v>91</v>
      </c>
    </row>
    <row r="4" customFormat="false" ht="18" hidden="false" customHeight="true" outlineLevel="0" collapsed="false">
      <c r="A4" s="7" t="s">
        <v>92</v>
      </c>
      <c r="B4" s="7"/>
      <c r="C4" s="7"/>
      <c r="D4" s="7"/>
      <c r="E4" s="7"/>
    </row>
    <row r="5" customFormat="false" ht="15" hidden="false" customHeight="true" outlineLevel="0" collapsed="false">
      <c r="A5" s="14"/>
      <c r="B5" s="15" t="s">
        <v>93</v>
      </c>
      <c r="C5" s="15" t="s">
        <v>94</v>
      </c>
      <c r="D5" s="15" t="s">
        <v>95</v>
      </c>
      <c r="E5" s="15"/>
    </row>
    <row r="6" customFormat="false" ht="15" hidden="false" customHeight="true" outlineLevel="0" collapsed="false">
      <c r="A6" s="8" t="s">
        <v>96</v>
      </c>
      <c r="B6" s="16" t="n">
        <f aca="false">IF(Inputs!B6=0,0,(Inputs!B9+Inputs!B10)/Inputs!B6)</f>
        <v>90</v>
      </c>
      <c r="C6" s="16" t="n">
        <f aca="false">IF(Inputs!B6=0,0,(Inputs!B15+Inputs!B16)/Inputs!B6)</f>
        <v>140</v>
      </c>
      <c r="D6" s="17" t="n">
        <f aca="false">B6-C6</f>
        <v>-50</v>
      </c>
      <c r="E6" s="10" t="s">
        <v>97</v>
      </c>
    </row>
    <row r="7" customFormat="false" ht="15" hidden="false" customHeight="true" outlineLevel="0" collapsed="false">
      <c r="A7" s="8" t="s">
        <v>98</v>
      </c>
      <c r="B7" s="16" t="n">
        <f aca="false">Inputs!B11*Inputs!B12*(Inputs!B21/60)</f>
        <v>65</v>
      </c>
      <c r="C7" s="16" t="n">
        <f aca="false">Inputs!B17*Inputs!B18*(Inputs!B21/60)</f>
        <v>13</v>
      </c>
      <c r="D7" s="17" t="n">
        <f aca="false">B7-C7</f>
        <v>52</v>
      </c>
      <c r="E7" s="10" t="s">
        <v>99</v>
      </c>
    </row>
    <row r="8" customFormat="false" ht="15" hidden="false" customHeight="true" outlineLevel="0" collapsed="false">
      <c r="A8" s="4" t="s">
        <v>100</v>
      </c>
      <c r="B8" s="18" t="n">
        <f aca="false">SUM(B6:B7)</f>
        <v>155</v>
      </c>
      <c r="C8" s="18" t="n">
        <f aca="false">SUM(C6:C7)</f>
        <v>153</v>
      </c>
      <c r="D8" s="17" t="n">
        <f aca="false">B8-C8</f>
        <v>2</v>
      </c>
    </row>
    <row r="9" customFormat="false" ht="15" hidden="false" customHeight="true" outlineLevel="0" collapsed="false"/>
    <row r="10" customFormat="false" ht="15" hidden="false" customHeight="true" outlineLevel="0" collapsed="false">
      <c r="A10" s="7" t="s">
        <v>101</v>
      </c>
      <c r="B10" s="7"/>
      <c r="C10" s="7"/>
      <c r="D10" s="7"/>
      <c r="E10" s="7"/>
    </row>
    <row r="11" customFormat="false" ht="15" hidden="false" customHeight="true" outlineLevel="0" collapsed="false">
      <c r="A11" s="14"/>
      <c r="B11" s="15" t="s">
        <v>93</v>
      </c>
      <c r="C11" s="15" t="s">
        <v>94</v>
      </c>
      <c r="D11" s="15" t="s">
        <v>95</v>
      </c>
      <c r="E11" s="15"/>
    </row>
    <row r="12" customFormat="false" ht="18" hidden="false" customHeight="true" outlineLevel="0" collapsed="false">
      <c r="A12" s="8" t="s">
        <v>102</v>
      </c>
      <c r="B12" s="16" t="n">
        <f aca="false">Inputs!B9+Inputs!B10</f>
        <v>90</v>
      </c>
      <c r="C12" s="16" t="n">
        <f aca="false">Inputs!B15+Inputs!B16</f>
        <v>140</v>
      </c>
      <c r="D12" s="17" t="n">
        <f aca="false">B12-C12</f>
        <v>-50</v>
      </c>
      <c r="E12" s="10" t="s">
        <v>103</v>
      </c>
    </row>
    <row r="13" customFormat="false" ht="15" hidden="false" customHeight="true" outlineLevel="0" collapsed="false">
      <c r="A13" s="8" t="s">
        <v>104</v>
      </c>
      <c r="B13" s="16" t="n">
        <f aca="false">B7*Inputs!B6</f>
        <v>65</v>
      </c>
      <c r="C13" s="16" t="n">
        <f aca="false">C7*Inputs!B6</f>
        <v>13</v>
      </c>
      <c r="D13" s="17" t="n">
        <f aca="false">B13-C13</f>
        <v>52</v>
      </c>
    </row>
    <row r="14" customFormat="false" ht="15" hidden="false" customHeight="true" outlineLevel="0" collapsed="false">
      <c r="A14" s="4" t="s">
        <v>105</v>
      </c>
      <c r="B14" s="18" t="n">
        <f aca="false">B12+B13</f>
        <v>155</v>
      </c>
      <c r="C14" s="18" t="n">
        <f aca="false">C12+C13</f>
        <v>153</v>
      </c>
      <c r="D14" s="17" t="n">
        <f aca="false">B14-C14</f>
        <v>2</v>
      </c>
    </row>
    <row r="15" customFormat="false" ht="15" hidden="false" customHeight="true" outlineLevel="0" collapsed="false"/>
    <row r="16" customFormat="false" ht="15" hidden="false" customHeight="true" outlineLevel="0" collapsed="false">
      <c r="A16" s="7" t="s">
        <v>106</v>
      </c>
      <c r="B16" s="7"/>
      <c r="C16" s="7"/>
      <c r="D16" s="7"/>
      <c r="E16" s="7"/>
    </row>
    <row r="17" customFormat="false" ht="15" hidden="false" customHeight="true" outlineLevel="0" collapsed="false">
      <c r="A17" s="14"/>
      <c r="B17" s="15" t="s">
        <v>93</v>
      </c>
      <c r="C17" s="15" t="s">
        <v>94</v>
      </c>
      <c r="D17" s="15" t="s">
        <v>95</v>
      </c>
      <c r="E17" s="15"/>
    </row>
    <row r="18" customFormat="false" ht="18" hidden="false" customHeight="true" outlineLevel="0" collapsed="false">
      <c r="A18" s="8" t="s">
        <v>107</v>
      </c>
      <c r="B18" s="19" t="n">
        <f aca="false">Inputs!B5*Inputs!B6</f>
        <v>300</v>
      </c>
      <c r="C18" s="19" t="n">
        <f aca="false">Inputs!B5*Inputs!B6</f>
        <v>300</v>
      </c>
    </row>
    <row r="19" customFormat="false" ht="15" hidden="false" customHeight="true" outlineLevel="0" collapsed="false">
      <c r="A19" s="8" t="s">
        <v>108</v>
      </c>
      <c r="B19" s="20" t="n">
        <f aca="false">B12*Inputs!B5</f>
        <v>27000</v>
      </c>
      <c r="C19" s="20" t="n">
        <f aca="false">C12*Inputs!B5</f>
        <v>42000</v>
      </c>
      <c r="D19" s="21" t="n">
        <f aca="false">B19-C19</f>
        <v>-15000</v>
      </c>
    </row>
    <row r="20" customFormat="false" ht="15" hidden="false" customHeight="true" outlineLevel="0" collapsed="false">
      <c r="A20" s="8" t="s">
        <v>109</v>
      </c>
      <c r="B20" s="20" t="n">
        <f aca="false">B13*Inputs!B5</f>
        <v>19500</v>
      </c>
      <c r="C20" s="20" t="n">
        <f aca="false">C13*Inputs!B5</f>
        <v>3900</v>
      </c>
      <c r="D20" s="21" t="n">
        <f aca="false">B20-C20</f>
        <v>15600</v>
      </c>
    </row>
    <row r="21" customFormat="false" ht="15" hidden="false" customHeight="true" outlineLevel="0" collapsed="false">
      <c r="A21" s="4" t="s">
        <v>110</v>
      </c>
      <c r="B21" s="22" t="n">
        <f aca="false">B19+B20</f>
        <v>46500</v>
      </c>
      <c r="C21" s="22" t="n">
        <f aca="false">C19+C20</f>
        <v>45900</v>
      </c>
      <c r="D21" s="21" t="n">
        <f aca="false">B21-C21</f>
        <v>600</v>
      </c>
    </row>
    <row r="22" customFormat="false" ht="15" hidden="false" customHeight="true" outlineLevel="0" collapsed="false"/>
    <row r="23" customFormat="false" ht="15" hidden="false" customHeight="true" outlineLevel="0" collapsed="false">
      <c r="A23" s="7" t="s">
        <v>111</v>
      </c>
      <c r="B23" s="7"/>
      <c r="C23" s="7"/>
      <c r="D23" s="7"/>
      <c r="E23" s="7"/>
    </row>
    <row r="24" customFormat="false" ht="15" hidden="false" customHeight="true" outlineLevel="0" collapsed="false">
      <c r="A24" s="8" t="s">
        <v>112</v>
      </c>
      <c r="C24" s="23" t="n">
        <f aca="false">Inputs!B26*Inputs!B28</f>
        <v>22</v>
      </c>
      <c r="E24" s="10" t="s">
        <v>113</v>
      </c>
    </row>
    <row r="25" customFormat="false" ht="18" hidden="false" customHeight="true" outlineLevel="0" collapsed="false">
      <c r="A25" s="8" t="s">
        <v>114</v>
      </c>
      <c r="C25" s="16" t="n">
        <f aca="false">C24*Inputs!B27</f>
        <v>1628</v>
      </c>
      <c r="E25" s="1" t="s">
        <v>115</v>
      </c>
    </row>
    <row r="26" customFormat="false" ht="15" hidden="false" customHeight="true" outlineLevel="0" collapsed="false">
      <c r="A26" s="4" t="s">
        <v>116</v>
      </c>
      <c r="C26" s="22" t="n">
        <f aca="false">C25*Inputs!B5</f>
        <v>488400</v>
      </c>
      <c r="E26" s="1" t="s">
        <v>117</v>
      </c>
    </row>
    <row r="27" customFormat="false" ht="15" hidden="false" customHeight="true" outlineLevel="0" collapsed="false"/>
    <row r="28" customFormat="false" ht="15" hidden="false" customHeight="true" outlineLevel="0" collapsed="false">
      <c r="A28" s="7" t="s">
        <v>118</v>
      </c>
      <c r="B28" s="7"/>
      <c r="C28" s="7"/>
      <c r="D28" s="7"/>
      <c r="E28" s="7"/>
    </row>
    <row r="29" customFormat="false" ht="15" hidden="false" customHeight="true" outlineLevel="0" collapsed="false">
      <c r="A29" s="8" t="s">
        <v>119</v>
      </c>
      <c r="C29" s="20" t="n">
        <f aca="false">Inputs!B31*Inputs!B32*Inputs!B33*Inputs!B37</f>
        <v>0</v>
      </c>
    </row>
    <row r="30" customFormat="false" ht="18" hidden="false" customHeight="true" outlineLevel="0" collapsed="false">
      <c r="A30" s="8" t="s">
        <v>120</v>
      </c>
      <c r="C30" s="20" t="n">
        <f aca="false">Inputs!B34*Inputs!B35*Inputs!B36*Inputs!B37</f>
        <v>0</v>
      </c>
    </row>
    <row r="31" customFormat="false" ht="15" hidden="false" customHeight="true" outlineLevel="0" collapsed="false">
      <c r="A31" s="4" t="s">
        <v>121</v>
      </c>
      <c r="C31" s="22" t="n">
        <f aca="false">C29+C30</f>
        <v>0</v>
      </c>
    </row>
    <row r="32" customFormat="false" ht="15" hidden="false" customHeight="true" outlineLevel="0" collapsed="false"/>
    <row r="33" customFormat="false" ht="15" hidden="false" customHeight="true" outlineLevel="0" collapsed="false">
      <c r="A33" s="7" t="s">
        <v>122</v>
      </c>
      <c r="B33" s="7"/>
      <c r="C33" s="7"/>
      <c r="D33" s="7"/>
      <c r="E33" s="7"/>
    </row>
    <row r="34" customFormat="false" ht="15" hidden="false" customHeight="true" outlineLevel="0" collapsed="false">
      <c r="A34" s="8" t="s">
        <v>123</v>
      </c>
      <c r="C34" s="16" t="n">
        <f aca="false">C12-B12</f>
        <v>50</v>
      </c>
      <c r="E34" s="10" t="s">
        <v>124</v>
      </c>
    </row>
    <row r="35" customFormat="false" ht="18" hidden="false" customHeight="true" outlineLevel="0" collapsed="false">
      <c r="A35" s="8" t="s">
        <v>125</v>
      </c>
      <c r="C35" s="16" t="n">
        <f aca="false">B13-C13</f>
        <v>52</v>
      </c>
      <c r="E35" s="10" t="s">
        <v>126</v>
      </c>
    </row>
    <row r="36" customFormat="false" ht="15" hidden="false" customHeight="true" outlineLevel="0" collapsed="false">
      <c r="A36" s="8" t="s">
        <v>127</v>
      </c>
      <c r="C36" s="16" t="n">
        <f aca="false">C25</f>
        <v>1628</v>
      </c>
    </row>
    <row r="37" customFormat="false" ht="15" hidden="false" customHeight="true" outlineLevel="0" collapsed="false">
      <c r="A37" s="4" t="s">
        <v>128</v>
      </c>
      <c r="C37" s="24" t="n">
        <f aca="false">C36-C34</f>
        <v>1578</v>
      </c>
      <c r="E37" s="10" t="s">
        <v>129</v>
      </c>
    </row>
    <row r="38" customFormat="false" ht="15" hidden="false" customHeight="true" outlineLevel="0" collapsed="false">
      <c r="A38" s="4" t="s">
        <v>130</v>
      </c>
      <c r="C38" s="24" t="n">
        <f aca="false">C36-C34+C35</f>
        <v>1630</v>
      </c>
      <c r="E38" s="10" t="s">
        <v>131</v>
      </c>
    </row>
    <row r="39" customFormat="false" ht="15" hidden="false" customHeight="true" outlineLevel="0" collapsed="false">
      <c r="A39" s="4" t="s">
        <v>132</v>
      </c>
      <c r="C39" s="25" t="n">
        <f aca="false">C37*Inputs!B5+C31</f>
        <v>473400</v>
      </c>
      <c r="E39" s="10" t="s">
        <v>133</v>
      </c>
    </row>
    <row r="40" customFormat="false" ht="18" hidden="false" customHeight="true" outlineLevel="0" collapsed="false">
      <c r="A40" s="4" t="s">
        <v>134</v>
      </c>
      <c r="C40" s="25" t="n">
        <f aca="false">C38*Inputs!B5+C31</f>
        <v>489000</v>
      </c>
    </row>
    <row r="41" customFormat="false" ht="15" hidden="false" customHeight="true" outlineLevel="0" collapsed="false">
      <c r="A41" s="8" t="s">
        <v>135</v>
      </c>
      <c r="C41" s="20" t="n">
        <f aca="false">C34*Inputs!B5</f>
        <v>15000</v>
      </c>
      <c r="E41" s="10" t="s">
        <v>136</v>
      </c>
    </row>
    <row r="42" customFormat="false" ht="15" hidden="false" customHeight="true" outlineLevel="0" collapsed="false">
      <c r="A42" s="8" t="s">
        <v>137</v>
      </c>
      <c r="C42" s="26" t="n">
        <f aca="false">IF(C41&lt;=0,"No incremental spend",C39/C41)</f>
        <v>31.56</v>
      </c>
      <c r="E42" s="10" t="s">
        <v>138</v>
      </c>
    </row>
    <row r="43" customFormat="false" ht="15" hidden="false" customHeight="true" outlineLevel="0" collapsed="false">
      <c r="A43" s="8" t="s">
        <v>139</v>
      </c>
      <c r="C43" s="27" t="n">
        <f aca="false">IF(OR(Inputs!B27=0,C34&lt;=0),0,C34/Inputs!B27*60)</f>
        <v>40.5405405405405</v>
      </c>
      <c r="E43" s="10" t="s">
        <v>140</v>
      </c>
    </row>
    <row r="44" customFormat="false" ht="15" hidden="false" customHeight="true" outlineLevel="0" collapsed="false"/>
    <row r="45" customFormat="false" ht="15" hidden="false" customHeight="true" outlineLevel="0" collapsed="false"/>
    <row r="46" customFormat="false" ht="15" hidden="false" customHeight="true" outlineLevel="0" collapsed="false"/>
    <row r="47" customFormat="false" ht="15" hidden="false" customHeight="true" outlineLevel="0" collapsed="false"/>
    <row r="48" customFormat="false" ht="15" hidden="false" customHeight="true" outlineLevel="0" collapsed="false"/>
    <row r="49" customFormat="false" ht="15" hidden="false" customHeight="true" outlineLevel="0" collapsed="false"/>
    <row r="50" customFormat="false" ht="15" hidden="false" customHeight="true" outlineLevel="0" collapsed="false"/>
    <row r="51" customFormat="false" ht="15" hidden="false" customHeight="true" outlineLevel="0" collapsed="false"/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6" min="2" style="1" width="17"/>
  </cols>
  <sheetData>
    <row r="1" customFormat="false" ht="21.75" hidden="false" customHeight="true" outlineLevel="0" collapsed="false">
      <c r="A1" s="2" t="s">
        <v>141</v>
      </c>
    </row>
    <row r="2" customFormat="false" ht="15" hidden="false" customHeight="true" outlineLevel="0" collapsed="false">
      <c r="A2" s="3" t="s">
        <v>142</v>
      </c>
    </row>
    <row r="4" customFormat="false" ht="18" hidden="false" customHeight="true" outlineLevel="0" collapsed="false">
      <c r="A4" s="7" t="s">
        <v>143</v>
      </c>
      <c r="B4" s="7"/>
      <c r="C4" s="7"/>
      <c r="D4" s="7"/>
      <c r="E4" s="7"/>
      <c r="F4" s="7"/>
    </row>
    <row r="5" customFormat="false" ht="15" hidden="false" customHeight="true" outlineLevel="0" collapsed="false">
      <c r="A5" s="4" t="s">
        <v>30</v>
      </c>
      <c r="B5" s="28" t="n">
        <v>100</v>
      </c>
      <c r="C5" s="28" t="n">
        <v>200</v>
      </c>
      <c r="D5" s="28" t="n">
        <v>300</v>
      </c>
      <c r="E5" s="28" t="n">
        <v>400</v>
      </c>
      <c r="F5" s="28" t="n">
        <v>500</v>
      </c>
    </row>
    <row r="6" customFormat="false" ht="15" hidden="false" customHeight="true" outlineLevel="0" collapsed="false">
      <c r="A6" s="8" t="s">
        <v>135</v>
      </c>
      <c r="B6" s="20" t="n">
        <f aca="false">'TCO Model'!$C$34*B$5</f>
        <v>5000</v>
      </c>
      <c r="C6" s="20" t="n">
        <f aca="false">'TCO Model'!$C$34*C$5</f>
        <v>10000</v>
      </c>
      <c r="D6" s="20" t="n">
        <f aca="false">'TCO Model'!$C$34*D$5</f>
        <v>15000</v>
      </c>
      <c r="E6" s="20" t="n">
        <f aca="false">'TCO Model'!$C$34*E$5</f>
        <v>20000</v>
      </c>
      <c r="F6" s="20" t="n">
        <f aca="false">'TCO Model'!$C$34*F$5</f>
        <v>25000</v>
      </c>
    </row>
    <row r="7" customFormat="false" ht="15" hidden="false" customHeight="true" outlineLevel="0" collapsed="false">
      <c r="A7" s="8" t="s">
        <v>144</v>
      </c>
      <c r="B7" s="20" t="n">
        <f aca="false">'TCO Model'!$C$37*B$5</f>
        <v>157800</v>
      </c>
      <c r="C7" s="20" t="n">
        <f aca="false">'TCO Model'!$C$37*C$5</f>
        <v>315600</v>
      </c>
      <c r="D7" s="20" t="n">
        <f aca="false">'TCO Model'!$C$37*D$5</f>
        <v>473400</v>
      </c>
      <c r="E7" s="20" t="n">
        <f aca="false">'TCO Model'!$C$37*E$5</f>
        <v>631200</v>
      </c>
      <c r="F7" s="20" t="n">
        <f aca="false">'TCO Model'!$C$37*F$5</f>
        <v>789000</v>
      </c>
    </row>
    <row r="8" customFormat="false" ht="15" hidden="false" customHeight="true" outlineLevel="0" collapsed="false">
      <c r="A8" s="8" t="s">
        <v>145</v>
      </c>
      <c r="B8" s="20" t="n">
        <f aca="false">'TCO Model'!$C$38*B$5</f>
        <v>163000</v>
      </c>
      <c r="C8" s="20" t="n">
        <f aca="false">'TCO Model'!$C$38*C$5</f>
        <v>326000</v>
      </c>
      <c r="D8" s="20" t="n">
        <f aca="false">'TCO Model'!$C$38*D$5</f>
        <v>489000</v>
      </c>
      <c r="E8" s="20" t="n">
        <f aca="false">'TCO Model'!$C$38*E$5</f>
        <v>652000</v>
      </c>
      <c r="F8" s="20" t="n">
        <f aca="false">'TCO Model'!$C$38*F$5</f>
        <v>815000</v>
      </c>
    </row>
    <row r="9" customFormat="false" ht="15" hidden="false" customHeight="true" outlineLevel="0" collapsed="false">
      <c r="A9" s="8" t="s">
        <v>146</v>
      </c>
      <c r="B9" s="29" t="n">
        <f aca="false">('TCO Model'!$B$13-'TCO Model'!$C$13)/(Inputs!$B$21/60)*B$5</f>
        <v>4800</v>
      </c>
      <c r="C9" s="29" t="n">
        <f aca="false">('TCO Model'!$B$13-'TCO Model'!$C$13)/(Inputs!$B$21/60)*C$5</f>
        <v>9600</v>
      </c>
      <c r="D9" s="29" t="n">
        <f aca="false">('TCO Model'!$B$13-'TCO Model'!$C$13)/(Inputs!$B$21/60)*D$5</f>
        <v>14400</v>
      </c>
      <c r="E9" s="29" t="n">
        <f aca="false">('TCO Model'!$B$13-'TCO Model'!$C$13)/(Inputs!$B$21/60)*E$5</f>
        <v>19200</v>
      </c>
      <c r="F9" s="29" t="n">
        <f aca="false">('TCO Model'!$B$13-'TCO Model'!$C$13)/(Inputs!$B$21/60)*F$5</f>
        <v>24000</v>
      </c>
    </row>
    <row r="11" customFormat="false" ht="18" hidden="false" customHeight="true" outlineLevel="0" collapsed="false">
      <c r="A11" s="7" t="s">
        <v>147</v>
      </c>
      <c r="B11" s="7"/>
      <c r="C11" s="7"/>
      <c r="D11" s="7"/>
      <c r="E11" s="7"/>
      <c r="F11" s="7"/>
    </row>
    <row r="12" customFormat="false" ht="15" hidden="false" customHeight="true" outlineLevel="0" collapsed="false">
      <c r="A12" s="4" t="s">
        <v>148</v>
      </c>
      <c r="B12" s="30" t="n">
        <v>50</v>
      </c>
      <c r="C12" s="30" t="n">
        <v>62</v>
      </c>
      <c r="D12" s="30" t="n">
        <v>74</v>
      </c>
      <c r="E12" s="30" t="n">
        <v>86</v>
      </c>
      <c r="F12" s="30" t="n">
        <v>98</v>
      </c>
    </row>
    <row r="13" customFormat="false" ht="15" hidden="false" customHeight="true" outlineLevel="0" collapsed="false">
      <c r="A13" s="31" t="n">
        <v>10</v>
      </c>
      <c r="B13" s="20" t="n">
        <f aca="false">$A13*B$12-'TCO Model'!$C$34</f>
        <v>450</v>
      </c>
      <c r="C13" s="20" t="n">
        <f aca="false">$A13*C$12-'TCO Model'!$C$34</f>
        <v>570</v>
      </c>
      <c r="D13" s="20" t="n">
        <f aca="false">$A13*D$12-'TCO Model'!$C$34</f>
        <v>690</v>
      </c>
      <c r="E13" s="20" t="n">
        <f aca="false">$A13*E$12-'TCO Model'!$C$34</f>
        <v>810</v>
      </c>
      <c r="F13" s="20" t="n">
        <f aca="false">$A13*F$12-'TCO Model'!$C$34</f>
        <v>930</v>
      </c>
    </row>
    <row r="14" customFormat="false" ht="15" hidden="false" customHeight="true" outlineLevel="0" collapsed="false">
      <c r="A14" s="31" t="n">
        <v>15</v>
      </c>
      <c r="B14" s="20" t="n">
        <f aca="false">$A14*B$12-'TCO Model'!$C$34</f>
        <v>700</v>
      </c>
      <c r="C14" s="20" t="n">
        <f aca="false">$A14*C$12-'TCO Model'!$C$34</f>
        <v>880</v>
      </c>
      <c r="D14" s="20" t="n">
        <f aca="false">$A14*D$12-'TCO Model'!$C$34</f>
        <v>1060</v>
      </c>
      <c r="E14" s="20" t="n">
        <f aca="false">$A14*E$12-'TCO Model'!$C$34</f>
        <v>1240</v>
      </c>
      <c r="F14" s="20" t="n">
        <f aca="false">$A14*F$12-'TCO Model'!$C$34</f>
        <v>1420</v>
      </c>
    </row>
    <row r="15" customFormat="false" ht="15" hidden="false" customHeight="true" outlineLevel="0" collapsed="false">
      <c r="A15" s="31" t="n">
        <v>22</v>
      </c>
      <c r="B15" s="20" t="n">
        <f aca="false">$A15*B$12-'TCO Model'!$C$34</f>
        <v>1050</v>
      </c>
      <c r="C15" s="20" t="n">
        <f aca="false">$A15*C$12-'TCO Model'!$C$34</f>
        <v>1314</v>
      </c>
      <c r="D15" s="20" t="n">
        <f aca="false">$A15*D$12-'TCO Model'!$C$34</f>
        <v>1578</v>
      </c>
      <c r="E15" s="20" t="n">
        <f aca="false">$A15*E$12-'TCO Model'!$C$34</f>
        <v>1842</v>
      </c>
      <c r="F15" s="20" t="n">
        <f aca="false">$A15*F$12-'TCO Model'!$C$34</f>
        <v>2106</v>
      </c>
    </row>
    <row r="16" customFormat="false" ht="15" hidden="false" customHeight="true" outlineLevel="0" collapsed="false">
      <c r="A16" s="31" t="n">
        <v>30</v>
      </c>
      <c r="B16" s="20" t="n">
        <f aca="false">$A16*B$12-'TCO Model'!$C$34</f>
        <v>1450</v>
      </c>
      <c r="C16" s="20" t="n">
        <f aca="false">$A16*C$12-'TCO Model'!$C$34</f>
        <v>1810</v>
      </c>
      <c r="D16" s="20" t="n">
        <f aca="false">$A16*D$12-'TCO Model'!$C$34</f>
        <v>2170</v>
      </c>
      <c r="E16" s="20" t="n">
        <f aca="false">$A16*E$12-'TCO Model'!$C$34</f>
        <v>2530</v>
      </c>
      <c r="F16" s="20" t="n">
        <f aca="false">$A16*F$12-'TCO Model'!$C$34</f>
        <v>2890</v>
      </c>
    </row>
    <row r="17" customFormat="false" ht="15" hidden="false" customHeight="true" outlineLevel="0" collapsed="false">
      <c r="A17" s="31" t="n">
        <v>40</v>
      </c>
      <c r="B17" s="20" t="n">
        <f aca="false">$A17*B$12-'TCO Model'!$C$34</f>
        <v>1950</v>
      </c>
      <c r="C17" s="20" t="n">
        <f aca="false">$A17*C$12-'TCO Model'!$C$34</f>
        <v>2430</v>
      </c>
      <c r="D17" s="20" t="n">
        <f aca="false">$A17*D$12-'TCO Model'!$C$34</f>
        <v>2910</v>
      </c>
      <c r="E17" s="20" t="n">
        <f aca="false">$A17*E$12-'TCO Model'!$C$34</f>
        <v>3390</v>
      </c>
      <c r="F17" s="20" t="n">
        <f aca="false">$A17*F$12-'TCO Model'!$C$34</f>
        <v>3870</v>
      </c>
    </row>
    <row r="19" customFormat="false" ht="15" hidden="false" customHeight="true" outlineLevel="0" collapsed="false">
      <c r="A19" s="10" t="s">
        <v>149</v>
      </c>
    </row>
    <row r="21" customFormat="false" ht="18" hidden="false" customHeight="true" outlineLevel="0" collapsed="false">
      <c r="A21" s="7" t="s">
        <v>150</v>
      </c>
      <c r="B21" s="7"/>
      <c r="C21" s="7"/>
      <c r="D21" s="7"/>
      <c r="E21" s="7"/>
      <c r="F21" s="7"/>
    </row>
    <row r="22" customFormat="false" ht="15" hidden="false" customHeight="true" outlineLevel="0" collapsed="false">
      <c r="A22" s="8" t="s">
        <v>151</v>
      </c>
      <c r="B22" s="16" t="n">
        <f aca="false">'TCO Model'!$C$36</f>
        <v>1628</v>
      </c>
    </row>
    <row r="23" customFormat="false" ht="15" hidden="false" customHeight="true" outlineLevel="0" collapsed="false">
      <c r="A23" s="8" t="s">
        <v>152</v>
      </c>
      <c r="B23" s="16" t="n">
        <f aca="false">'TCO Model'!$C$34</f>
        <v>50</v>
      </c>
      <c r="D23" s="1" t="s">
        <v>153</v>
      </c>
    </row>
    <row r="24" customFormat="false" ht="15" hidden="false" customHeight="true" outlineLevel="0" collapsed="false">
      <c r="A24" s="4" t="s">
        <v>154</v>
      </c>
      <c r="B24" s="32" t="n">
        <f aca="false">B22-B23</f>
        <v>1578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84"/>
  </cols>
  <sheetData>
    <row r="1" customFormat="false" ht="21.75" hidden="false" customHeight="true" outlineLevel="0" collapsed="false">
      <c r="A1" s="2" t="s">
        <v>155</v>
      </c>
    </row>
    <row r="2" customFormat="false" ht="15" hidden="false" customHeight="true" outlineLevel="0" collapsed="false">
      <c r="A2" s="3"/>
    </row>
    <row r="4" customFormat="false" ht="15" hidden="false" customHeight="true" outlineLevel="0" collapsed="false">
      <c r="A4" s="6" t="s">
        <v>156</v>
      </c>
    </row>
    <row r="5" customFormat="false" ht="30" hidden="false" customHeight="true" outlineLevel="0" collapsed="false">
      <c r="A5" s="4" t="s">
        <v>157</v>
      </c>
      <c r="B5" s="5" t="s">
        <v>158</v>
      </c>
    </row>
    <row r="6" customFormat="false" ht="30" hidden="false" customHeight="true" outlineLevel="0" collapsed="false">
      <c r="A6" s="4" t="s">
        <v>159</v>
      </c>
      <c r="B6" s="5" t="s">
        <v>160</v>
      </c>
    </row>
    <row r="7" customFormat="false" ht="30" hidden="false" customHeight="true" outlineLevel="0" collapsed="false">
      <c r="A7" s="4" t="s">
        <v>161</v>
      </c>
      <c r="B7" s="5" t="s">
        <v>162</v>
      </c>
    </row>
    <row r="8" customFormat="false" ht="30" hidden="false" customHeight="true" outlineLevel="0" collapsed="false">
      <c r="A8" s="4" t="s">
        <v>163</v>
      </c>
      <c r="B8" s="5" t="s">
        <v>164</v>
      </c>
    </row>
    <row r="9" customFormat="false" ht="15" hidden="false" customHeight="true" outlineLevel="0" collapsed="false">
      <c r="A9" s="4" t="s">
        <v>165</v>
      </c>
      <c r="B9" s="5" t="s">
        <v>166</v>
      </c>
    </row>
    <row r="10" customFormat="false" ht="15" hidden="false" customHeight="true" outlineLevel="0" collapsed="false">
      <c r="A10" s="4"/>
      <c r="B10" s="5"/>
    </row>
    <row r="11" customFormat="false" ht="15" hidden="false" customHeight="true" outlineLevel="0" collapsed="false">
      <c r="A11" s="6" t="s">
        <v>167</v>
      </c>
    </row>
    <row r="12" customFormat="false" ht="15" hidden="false" customHeight="true" outlineLevel="0" collapsed="false">
      <c r="A12" s="4" t="s">
        <v>168</v>
      </c>
      <c r="B12" s="5" t="s">
        <v>169</v>
      </c>
    </row>
    <row r="13" customFormat="false" ht="15" hidden="false" customHeight="true" outlineLevel="0" collapsed="false">
      <c r="A13" s="4" t="s">
        <v>170</v>
      </c>
      <c r="B13" s="5" t="s">
        <v>171</v>
      </c>
    </row>
    <row r="14" customFormat="false" ht="15" hidden="false" customHeight="true" outlineLevel="0" collapsed="false">
      <c r="A14" s="4" t="s">
        <v>172</v>
      </c>
      <c r="B14" s="5" t="s">
        <v>173</v>
      </c>
    </row>
    <row r="15" customFormat="false" ht="15" hidden="false" customHeight="true" outlineLevel="0" collapsed="false">
      <c r="A15" s="4" t="s">
        <v>174</v>
      </c>
      <c r="B15" s="5" t="s">
        <v>175</v>
      </c>
    </row>
    <row r="16" customFormat="false" ht="15" hidden="false" customHeight="true" outlineLevel="0" collapsed="false">
      <c r="A16" s="4" t="s">
        <v>176</v>
      </c>
      <c r="B16" s="5" t="s">
        <v>177</v>
      </c>
    </row>
    <row r="17" customFormat="false" ht="15" hidden="false" customHeight="true" outlineLevel="0" collapsed="false">
      <c r="A17" s="4" t="s">
        <v>178</v>
      </c>
      <c r="B17" s="5" t="s">
        <v>179</v>
      </c>
    </row>
    <row r="18" customFormat="false" ht="15" hidden="false" customHeight="true" outlineLevel="0" collapsed="false">
      <c r="A18" s="4"/>
      <c r="B18" s="5"/>
    </row>
    <row r="19" customFormat="false" ht="15" hidden="false" customHeight="true" outlineLevel="0" collapsed="false">
      <c r="A19" s="6" t="s">
        <v>180</v>
      </c>
    </row>
    <row r="20" customFormat="false" ht="30" hidden="false" customHeight="true" outlineLevel="0" collapsed="false">
      <c r="A20" s="4"/>
      <c r="B20" s="5" t="s">
        <v>181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2026-07-24T18:03:52Z</dcterms:created>
  <dc:creator>Infinitus Medical Technologies</dc:creator>
  <dc:description/>
  <dc:language>en-US</dc:language>
  <cp:lastModifiedBy>Infinitus Medical Technologies</cp:lastModifiedBy>
  <dcterms:modified xsi:type="dcterms:W3CDTF">2026-10-31T20:32:45Z</dcterms:modified>
  <cp:revision>0</cp:revision>
  <dc:subject>Companion to the IMT Category Value Analysis 2026</dc:subject>
  <dc:title>Genesis Total Cost of Ownership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